
<file path=[Content_Types].xml><?xml version="1.0" encoding="utf-8"?>
<Types xmlns="http://schemas.openxmlformats.org/package/2006/content-types">
  <Default Extension="80B68D40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lnhg-my.sharepoint.com/personal/kirsten_heezen_nhg_nl/Documents/Bureaublad/"/>
    </mc:Choice>
  </mc:AlternateContent>
  <xr:revisionPtr revIDLastSave="0" documentId="8_{37E0BE2B-32D4-40FD-967A-51D7B39F17B9}" xr6:coauthVersionLast="47" xr6:coauthVersionMax="47" xr10:uidLastSave="{00000000-0000-0000-0000-000000000000}"/>
  <bookViews>
    <workbookView xWindow="-98" yWindow="-98" windowWidth="22695" windowHeight="14595" xr2:uid="{D90CA164-06BB-4A26-9024-CEDF10A11AE3}"/>
  </bookViews>
  <sheets>
    <sheet name="Blad1" sheetId="1" r:id="rId1"/>
  </sheets>
  <definedNames>
    <definedName name="_xlnm.Print_Area" localSheetId="0">Blad1!$A$1:$M$47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" i="1" l="1"/>
  <c r="I18" i="1" s="1"/>
  <c r="C49" i="1"/>
  <c r="Q10" i="1"/>
  <c r="I20" i="1"/>
  <c r="Q11" i="1" l="1"/>
  <c r="I24" i="1"/>
  <c r="Q12" i="1"/>
  <c r="P20" i="1" l="1"/>
  <c r="I27" i="1" l="1"/>
  <c r="I25" i="1" l="1"/>
  <c r="Q14" i="1" s="1"/>
  <c r="I39" i="1"/>
  <c r="I41" i="1" s="1"/>
  <c r="I43" i="1" s="1"/>
  <c r="P7" i="1" s="1"/>
  <c r="Q13" i="1" l="1"/>
  <c r="Q15" i="1" s="1"/>
  <c r="C45" i="1"/>
  <c r="L49" i="1" l="1"/>
  <c r="I29" i="1" l="1"/>
  <c r="P5" i="1" l="1"/>
  <c r="C31" i="1" s="1"/>
</calcChain>
</file>

<file path=xl/sharedStrings.xml><?xml version="1.0" encoding="utf-8"?>
<sst xmlns="http://schemas.openxmlformats.org/spreadsheetml/2006/main" count="42" uniqueCount="34">
  <si>
    <t>Kosten verkrijgen in eigendom</t>
  </si>
  <si>
    <t>Woonwagen en/of standplaats</t>
  </si>
  <si>
    <t>Norm 2.5 en 2.6</t>
  </si>
  <si>
    <t>V&amp;N 2022-1</t>
  </si>
  <si>
    <t>Koopsom of marktwaarde</t>
  </si>
  <si>
    <t>MW na verb ex ebv + ebv+ebb</t>
  </si>
  <si>
    <t>Prorata berekening EBV</t>
  </si>
  <si>
    <r>
      <t xml:space="preserve">Woonwagen: </t>
    </r>
    <r>
      <rPr>
        <b/>
        <sz val="12"/>
        <color theme="4" tint="-0.499984740745262"/>
        <rFont val="Calibri"/>
        <family val="2"/>
        <scheme val="minor"/>
      </rPr>
      <t>maximaal € 147.000,-</t>
    </r>
  </si>
  <si>
    <t>106% mw NA (incl EBV)</t>
  </si>
  <si>
    <t>kst verkr eigendom</t>
  </si>
  <si>
    <t>A</t>
  </si>
  <si>
    <r>
      <t xml:space="preserve">Koopsom of aannemingssom </t>
    </r>
    <r>
      <rPr>
        <sz val="11"/>
        <rFont val="Calibri"/>
        <family val="2"/>
        <scheme val="minor"/>
      </rPr>
      <t>incl. BTW</t>
    </r>
  </si>
  <si>
    <t>*</t>
  </si>
  <si>
    <t>Verplicht in te vullen</t>
  </si>
  <si>
    <t>Maximering</t>
  </si>
  <si>
    <t>B</t>
  </si>
  <si>
    <t>Marktwaarde voor verbouwing</t>
  </si>
  <si>
    <t>Laagste bedrag bovenstaande</t>
  </si>
  <si>
    <t>Marktwaarde na verbouwing (incl EBV)</t>
  </si>
  <si>
    <t>Berekende martkwaarde excl EBV</t>
  </si>
  <si>
    <t>Pro rata berekening of opgegeven marktwaarde</t>
  </si>
  <si>
    <t>Laagste van A of B</t>
  </si>
  <si>
    <t>Kosten meerwerk of kwaliteitsverbetering</t>
  </si>
  <si>
    <t>Energiebesparend voorzieningen</t>
  </si>
  <si>
    <t>Energiebudget</t>
  </si>
  <si>
    <t xml:space="preserve">Kosten </t>
  </si>
  <si>
    <t>Maximaal 6% bijkomende kosten</t>
  </si>
  <si>
    <t>Kosten verkrijging woonwagen</t>
  </si>
  <si>
    <t>Maximale lening met NHG</t>
  </si>
  <si>
    <r>
      <t xml:space="preserve">Woonwagenstandplaats: </t>
    </r>
    <r>
      <rPr>
        <b/>
        <sz val="12"/>
        <color theme="4" tint="-0.499984740745262"/>
        <rFont val="Calibri"/>
        <family val="2"/>
        <scheme val="minor"/>
      </rPr>
      <t>maximaal € 53.000,-</t>
    </r>
  </si>
  <si>
    <t>Koopsom grond</t>
  </si>
  <si>
    <t>Marktwaarde</t>
  </si>
  <si>
    <t>Kosten verkrijging woonwagenstandplaats</t>
  </si>
  <si>
    <t>Versie 9-11-2021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</si>
</sst>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-&quot;€&quot;* #,##0.00_-;\-&quot;€&quot;* #,##0.00_-;_-&quot;€&quot;* &quot;-&quot;??_-;_-@_-"/>
    <numFmt numFmtId="165" formatCode="0.000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/>
    <xf numFmtId="44" fontId="0" fillId="2" borderId="0" xfId="0" applyNumberFormat="1" applyFill="1"/>
    <xf numFmtId="0" fontId="0" fillId="2" borderId="0" xfId="0" applyFill="1" applyAlignment="1">
      <alignment horizontal="right"/>
    </xf>
    <xf numFmtId="0" fontId="8" fillId="2" borderId="0" xfId="0" applyFont="1" applyFill="1"/>
    <xf numFmtId="0" fontId="0" fillId="2" borderId="0" xfId="0" applyFill="1" applyAlignment="1">
      <alignment horizontal="center"/>
    </xf>
    <xf numFmtId="165" fontId="0" fillId="3" borderId="0" xfId="1" applyNumberFormat="1" applyFont="1" applyFill="1"/>
    <xf numFmtId="0" fontId="12" fillId="2" borderId="0" xfId="0" applyFont="1" applyFill="1"/>
    <xf numFmtId="0" fontId="13" fillId="3" borderId="0" xfId="0" applyFont="1" applyFill="1" applyAlignment="1">
      <alignment horizontal="left" vertical="center"/>
    </xf>
    <xf numFmtId="0" fontId="0" fillId="4" borderId="0" xfId="0" applyFill="1"/>
    <xf numFmtId="0" fontId="11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/>
    </xf>
    <xf numFmtId="44" fontId="0" fillId="4" borderId="0" xfId="0" applyNumberFormat="1" applyFill="1"/>
    <xf numFmtId="164" fontId="0" fillId="4" borderId="0" xfId="2" applyFont="1" applyFill="1"/>
    <xf numFmtId="44" fontId="0" fillId="4" borderId="0" xfId="1" applyNumberFormat="1" applyFont="1" applyFill="1" applyAlignment="1">
      <alignment horizontal="left"/>
    </xf>
    <xf numFmtId="44" fontId="0" fillId="4" borderId="0" xfId="1" applyNumberFormat="1" applyFont="1" applyFill="1"/>
    <xf numFmtId="44" fontId="0" fillId="4" borderId="2" xfId="0" applyNumberFormat="1" applyFill="1" applyBorder="1"/>
    <xf numFmtId="164" fontId="0" fillId="4" borderId="0" xfId="0" applyNumberFormat="1" applyFill="1"/>
    <xf numFmtId="44" fontId="0" fillId="4" borderId="0" xfId="0" applyNumberFormat="1" applyFill="1" applyAlignment="1">
      <alignment horizontal="left"/>
    </xf>
    <xf numFmtId="44" fontId="8" fillId="4" borderId="2" xfId="0" applyNumberFormat="1" applyFont="1" applyFill="1" applyBorder="1"/>
    <xf numFmtId="0" fontId="5" fillId="4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/>
    </xf>
  </cellXfs>
  <cellStyles count="3">
    <cellStyle name="Procent" xfId="1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80B68D40"/><Relationship Id="rId1" Type="http://schemas.openxmlformats.org/officeDocument/2006/relationships/hyperlink" Target="http://www.nhg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3</xdr:col>
      <xdr:colOff>447357</xdr:colOff>
      <xdr:row>8</xdr:row>
      <xdr:rowOff>142557</xdr:rowOff>
    </xdr:to>
    <xdr:pic>
      <xdr:nvPicPr>
        <xdr:cNvPr id="4" name="Afbeelding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520FB4-ADB0-4045-B8B6-2051ECEDF01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45" r="5644" b="7578"/>
        <a:stretch>
          <a:fillRect/>
        </a:stretch>
      </xdr:blipFill>
      <xdr:spPr bwMode="auto">
        <a:xfrm>
          <a:off x="685800" y="542925"/>
          <a:ext cx="1090295" cy="12426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E46DD-6939-42A4-A0D5-1F36C4B06A85}">
  <sheetPr>
    <pageSetUpPr fitToPage="1"/>
  </sheetPr>
  <dimension ref="A1:S51"/>
  <sheetViews>
    <sheetView tabSelected="1" topLeftCell="A7" zoomScaleNormal="100" workbookViewId="0">
      <selection activeCell="X16" sqref="X16"/>
    </sheetView>
  </sheetViews>
  <sheetFormatPr defaultColWidth="9.1328125" defaultRowHeight="14.25" x14ac:dyDescent="0.45"/>
  <cols>
    <col min="1" max="1" width="5" style="18" customWidth="1"/>
    <col min="2" max="2" width="4.73046875" style="18" customWidth="1"/>
    <col min="3" max="5" width="9.1328125" style="18"/>
    <col min="6" max="6" width="15.1328125" style="18" bestFit="1" customWidth="1"/>
    <col min="7" max="7" width="14" style="18" customWidth="1"/>
    <col min="8" max="8" width="3.1328125" style="18" customWidth="1"/>
    <col min="9" max="9" width="13.86328125" style="18" customWidth="1"/>
    <col min="10" max="11" width="3.1328125" style="18" customWidth="1"/>
    <col min="12" max="12" width="9.59765625" style="18" customWidth="1"/>
    <col min="13" max="13" width="4.59765625" style="18" customWidth="1"/>
    <col min="14" max="14" width="9" style="18" hidden="1" customWidth="1"/>
    <col min="15" max="15" width="9.1328125" style="18" hidden="1" customWidth="1"/>
    <col min="16" max="16" width="26.265625" style="18" hidden="1" customWidth="1"/>
    <col min="17" max="17" width="13.73046875" style="18" hidden="1" customWidth="1"/>
    <col min="18" max="18" width="19.3984375" style="18" hidden="1" customWidth="1"/>
    <col min="19" max="19" width="13.3984375" style="18" hidden="1" customWidth="1"/>
    <col min="20" max="16384" width="9.1328125" style="18"/>
  </cols>
  <sheetData>
    <row r="1" spans="1:19" x14ac:dyDescent="0.4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9" x14ac:dyDescent="0.45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P2" s="19"/>
    </row>
    <row r="3" spans="1:19" x14ac:dyDescent="0.45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P3" s="19"/>
    </row>
    <row r="4" spans="1:19" ht="23.25" x14ac:dyDescent="0.7">
      <c r="A4" s="6"/>
      <c r="B4" s="1"/>
      <c r="C4" s="1"/>
      <c r="D4" s="1"/>
      <c r="E4" s="1"/>
      <c r="F4" s="1"/>
      <c r="G4" s="1"/>
      <c r="H4" s="7" t="s">
        <v>0</v>
      </c>
      <c r="I4" s="7"/>
      <c r="J4" s="7"/>
      <c r="K4" s="7"/>
      <c r="L4" s="1"/>
      <c r="M4" s="2"/>
      <c r="P4" s="19"/>
    </row>
    <row r="5" spans="1:19" x14ac:dyDescent="0.45">
      <c r="A5" s="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P5" s="17" t="str">
        <f>IF(I29&gt;147000,"Overschrijding van de kostengrens voor woonwagens ","")</f>
        <v xml:space="preserve">Overschrijding van de kostengrens voor woonwagens </v>
      </c>
    </row>
    <row r="6" spans="1:19" ht="21" x14ac:dyDescent="0.65">
      <c r="A6" s="6"/>
      <c r="B6" s="1"/>
      <c r="C6" s="1"/>
      <c r="D6" s="1"/>
      <c r="E6" s="1"/>
      <c r="F6" s="1"/>
      <c r="G6" s="1"/>
      <c r="H6" s="8" t="s">
        <v>1</v>
      </c>
      <c r="I6" s="8"/>
      <c r="J6" s="8"/>
      <c r="K6" s="8"/>
      <c r="L6" s="1"/>
      <c r="M6" s="2"/>
      <c r="P6" s="19"/>
    </row>
    <row r="7" spans="1:19" x14ac:dyDescent="0.45">
      <c r="A7" s="6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P7" s="17" t="str">
        <f>IF(I43&gt;53000,"Overschrijding van de kostengrens voor woonwagenstandplaatsen ","")</f>
        <v/>
      </c>
    </row>
    <row r="8" spans="1:19" x14ac:dyDescent="0.45">
      <c r="A8" s="6"/>
      <c r="B8" s="1"/>
      <c r="C8" s="1"/>
      <c r="D8" s="1"/>
      <c r="E8" s="1"/>
      <c r="F8" s="1"/>
      <c r="G8" s="1"/>
      <c r="H8" s="9" t="s">
        <v>2</v>
      </c>
      <c r="I8" s="9"/>
      <c r="J8" s="9"/>
      <c r="K8" s="9"/>
      <c r="L8" s="1"/>
      <c r="M8" s="2"/>
    </row>
    <row r="9" spans="1:19" x14ac:dyDescent="0.45">
      <c r="A9" s="6"/>
      <c r="B9" s="1"/>
      <c r="C9" s="1"/>
      <c r="D9" s="1"/>
      <c r="E9" s="1"/>
      <c r="F9" s="1"/>
      <c r="G9" s="1"/>
      <c r="H9" s="14" t="s">
        <v>3</v>
      </c>
      <c r="I9" s="1"/>
      <c r="J9" s="1"/>
      <c r="K9" s="1"/>
      <c r="L9" s="1"/>
      <c r="M9" s="2"/>
    </row>
    <row r="10" spans="1:19" x14ac:dyDescent="0.45">
      <c r="A10" s="6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"/>
      <c r="P10" s="20" t="s">
        <v>4</v>
      </c>
      <c r="Q10" s="21">
        <f>MIN(IF(G14&lt;G15,G14,G15))</f>
        <v>145000</v>
      </c>
    </row>
    <row r="11" spans="1:19" x14ac:dyDescent="0.45">
      <c r="A11" s="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  <c r="P11" s="20" t="s">
        <v>5</v>
      </c>
      <c r="Q11" s="21">
        <f>IF(G22&gt;0,IF(G17&gt;0,G17,S11)+G22+G23,G16+G23)</f>
        <v>148000</v>
      </c>
      <c r="R11" s="18" t="s">
        <v>6</v>
      </c>
      <c r="S11" s="22">
        <f>G21/(G21+G22)*(G16-G15)+G15</f>
        <v>148000</v>
      </c>
    </row>
    <row r="12" spans="1:19" ht="15.75" x14ac:dyDescent="0.5">
      <c r="A12" s="6"/>
      <c r="B12" s="1"/>
      <c r="C12" s="30" t="s">
        <v>7</v>
      </c>
      <c r="D12" s="30"/>
      <c r="E12" s="30"/>
      <c r="F12" s="30"/>
      <c r="G12" s="30"/>
      <c r="H12" s="1"/>
      <c r="I12" s="1"/>
      <c r="J12" s="1"/>
      <c r="K12" s="1"/>
      <c r="L12" s="1"/>
      <c r="M12" s="2"/>
      <c r="P12" s="20" t="s">
        <v>8</v>
      </c>
      <c r="Q12" s="21">
        <f>G16*1.06</f>
        <v>156880</v>
      </c>
    </row>
    <row r="13" spans="1:19" x14ac:dyDescent="0.45">
      <c r="A13" s="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P13" s="23" t="s">
        <v>9</v>
      </c>
      <c r="Q13" s="24">
        <f>I20+I24+I25</f>
        <v>156880</v>
      </c>
    </row>
    <row r="14" spans="1:19" x14ac:dyDescent="0.45">
      <c r="A14" s="6"/>
      <c r="B14" s="1" t="s">
        <v>10</v>
      </c>
      <c r="C14" s="1" t="s">
        <v>11</v>
      </c>
      <c r="D14" s="1"/>
      <c r="E14" s="1"/>
      <c r="F14" s="1"/>
      <c r="G14" s="25">
        <v>148000</v>
      </c>
      <c r="H14" s="1" t="s">
        <v>12</v>
      </c>
      <c r="I14" s="16" t="s">
        <v>13</v>
      </c>
      <c r="J14" s="1"/>
      <c r="K14" s="1"/>
      <c r="L14" s="1"/>
      <c r="M14" s="2"/>
      <c r="P14" s="20" t="s">
        <v>14</v>
      </c>
      <c r="Q14" s="26">
        <f>IF(G14+I24&gt;145000,G14+I24,MIN(145000,G14+I24+I25))</f>
        <v>151000</v>
      </c>
    </row>
    <row r="15" spans="1:19" x14ac:dyDescent="0.45">
      <c r="A15" s="6"/>
      <c r="B15" s="1" t="s">
        <v>15</v>
      </c>
      <c r="C15" s="1" t="s">
        <v>16</v>
      </c>
      <c r="D15" s="1"/>
      <c r="E15" s="1"/>
      <c r="F15" s="1"/>
      <c r="G15" s="25">
        <v>145000</v>
      </c>
      <c r="H15" s="1" t="s">
        <v>12</v>
      </c>
      <c r="I15" s="16" t="s">
        <v>13</v>
      </c>
      <c r="J15" s="1"/>
      <c r="K15" s="1"/>
      <c r="L15" s="1"/>
      <c r="M15" s="2"/>
      <c r="P15" s="27" t="s">
        <v>17</v>
      </c>
      <c r="Q15" s="21">
        <f>MIN(Q14,Q13,IF(Q12&gt;0,Q12,Q10),IF(Q11&gt;0,Q11,Q10))</f>
        <v>148000</v>
      </c>
    </row>
    <row r="16" spans="1:19" x14ac:dyDescent="0.45">
      <c r="A16" s="6"/>
      <c r="B16" s="1"/>
      <c r="C16" s="1" t="s">
        <v>18</v>
      </c>
      <c r="D16" s="1"/>
      <c r="E16" s="1"/>
      <c r="F16" s="1"/>
      <c r="G16" s="25">
        <v>148000</v>
      </c>
      <c r="H16" s="1"/>
      <c r="I16" s="1"/>
      <c r="J16" s="1"/>
      <c r="K16" s="1"/>
      <c r="L16" s="1"/>
      <c r="M16" s="2"/>
    </row>
    <row r="17" spans="1:16" x14ac:dyDescent="0.45">
      <c r="A17" s="6"/>
      <c r="B17" s="1"/>
      <c r="C17" s="1" t="s">
        <v>19</v>
      </c>
      <c r="D17" s="1"/>
      <c r="E17" s="1"/>
      <c r="F17" s="1"/>
      <c r="G17" s="25"/>
      <c r="H17" s="1"/>
      <c r="I17" s="1"/>
      <c r="J17" s="1"/>
      <c r="K17" s="1"/>
      <c r="L17" s="1"/>
      <c r="M17" s="2"/>
      <c r="P17" s="21"/>
    </row>
    <row r="18" spans="1:16" x14ac:dyDescent="0.45">
      <c r="A18" s="6"/>
      <c r="B18" s="1"/>
      <c r="C18" s="1" t="s">
        <v>20</v>
      </c>
      <c r="D18" s="1"/>
      <c r="E18" s="1"/>
      <c r="F18" s="1"/>
      <c r="G18" s="1"/>
      <c r="H18" s="1"/>
      <c r="I18" s="25">
        <f>IF(G17&gt;0,G17,S11)</f>
        <v>148000</v>
      </c>
      <c r="J18" s="1"/>
      <c r="K18" s="1"/>
      <c r="L18" s="1"/>
      <c r="M18" s="2"/>
    </row>
    <row r="19" spans="1:16" x14ac:dyDescent="0.45">
      <c r="A19" s="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</row>
    <row r="20" spans="1:16" x14ac:dyDescent="0.45">
      <c r="A20" s="6"/>
      <c r="B20" s="1"/>
      <c r="C20" s="1"/>
      <c r="D20" s="1"/>
      <c r="E20" s="1"/>
      <c r="F20" s="12" t="s">
        <v>21</v>
      </c>
      <c r="G20" s="1"/>
      <c r="H20" s="1"/>
      <c r="I20" s="25">
        <f>IF(G15&lt;G14,G15,G14)</f>
        <v>145000</v>
      </c>
      <c r="J20" s="1"/>
      <c r="K20" s="1"/>
      <c r="L20" s="1"/>
      <c r="M20" s="2"/>
      <c r="P20" s="15">
        <f>(G16-G15)/(G22+G21)/100</f>
        <v>0.01</v>
      </c>
    </row>
    <row r="21" spans="1:16" x14ac:dyDescent="0.45">
      <c r="A21" s="6"/>
      <c r="B21" s="1"/>
      <c r="C21" s="1" t="s">
        <v>22</v>
      </c>
      <c r="D21" s="1"/>
      <c r="E21" s="1"/>
      <c r="F21" s="1"/>
      <c r="G21" s="25">
        <v>3000</v>
      </c>
      <c r="H21" s="1"/>
      <c r="I21" s="1"/>
      <c r="J21" s="1"/>
      <c r="K21" s="1"/>
      <c r="L21" s="1"/>
      <c r="M21" s="2"/>
    </row>
    <row r="22" spans="1:16" x14ac:dyDescent="0.45">
      <c r="A22" s="6"/>
      <c r="B22" s="1"/>
      <c r="C22" s="1" t="s">
        <v>23</v>
      </c>
      <c r="D22" s="1"/>
      <c r="E22" s="1"/>
      <c r="F22" s="1"/>
      <c r="G22" s="25"/>
      <c r="H22" s="1"/>
      <c r="I22" s="1"/>
      <c r="J22" s="1"/>
      <c r="K22" s="1"/>
      <c r="L22" s="1"/>
      <c r="M22" s="2"/>
    </row>
    <row r="23" spans="1:16" x14ac:dyDescent="0.45">
      <c r="A23" s="6"/>
      <c r="B23" s="1"/>
      <c r="C23" s="1" t="s">
        <v>24</v>
      </c>
      <c r="D23" s="1"/>
      <c r="E23" s="1"/>
      <c r="F23" s="1"/>
      <c r="G23" s="25">
        <v>0</v>
      </c>
      <c r="H23" s="1"/>
      <c r="I23" s="1"/>
      <c r="J23" s="1"/>
      <c r="K23" s="1"/>
      <c r="L23" s="1"/>
      <c r="M23" s="2"/>
    </row>
    <row r="24" spans="1:16" x14ac:dyDescent="0.45">
      <c r="A24" s="6"/>
      <c r="B24" s="1"/>
      <c r="C24" s="1"/>
      <c r="D24" s="1"/>
      <c r="E24" s="1"/>
      <c r="F24" s="12" t="s">
        <v>25</v>
      </c>
      <c r="G24" s="1"/>
      <c r="H24" s="1"/>
      <c r="I24" s="25">
        <f>G21+G22+G23</f>
        <v>3000</v>
      </c>
      <c r="J24" s="1"/>
      <c r="K24" s="1"/>
      <c r="L24" s="1"/>
      <c r="M24" s="2"/>
    </row>
    <row r="25" spans="1:16" x14ac:dyDescent="0.45">
      <c r="A25" s="6"/>
      <c r="B25" s="1"/>
      <c r="C25" s="1" t="s">
        <v>26</v>
      </c>
      <c r="D25" s="1"/>
      <c r="E25" s="1"/>
      <c r="F25" s="1"/>
      <c r="G25" s="1"/>
      <c r="H25" s="1"/>
      <c r="I25" s="25">
        <f>(I20+G21+G22)*6%</f>
        <v>8880</v>
      </c>
      <c r="J25" s="1"/>
      <c r="K25" s="1"/>
      <c r="L25" s="1"/>
      <c r="M25" s="2"/>
    </row>
    <row r="26" spans="1:16" x14ac:dyDescent="0.45">
      <c r="A26" s="6"/>
      <c r="B26" s="1"/>
      <c r="C26" s="1"/>
      <c r="D26" s="1"/>
      <c r="E26" s="1"/>
      <c r="F26" s="1"/>
      <c r="G26" s="1"/>
      <c r="H26" s="1"/>
      <c r="I26" s="11"/>
      <c r="J26" s="1"/>
      <c r="K26" s="1"/>
      <c r="L26" s="1"/>
      <c r="M26" s="2"/>
    </row>
    <row r="27" spans="1:16" x14ac:dyDescent="0.45">
      <c r="A27" s="6"/>
      <c r="B27" s="1"/>
      <c r="C27" s="1" t="s">
        <v>27</v>
      </c>
      <c r="D27" s="1"/>
      <c r="E27" s="1"/>
      <c r="F27" s="1"/>
      <c r="G27" s="1"/>
      <c r="H27" s="1"/>
      <c r="I27" s="25">
        <f>I20+I24+I26</f>
        <v>148000</v>
      </c>
      <c r="J27" s="1"/>
      <c r="K27" s="1"/>
      <c r="L27" s="1"/>
      <c r="M27" s="2"/>
    </row>
    <row r="28" spans="1:16" x14ac:dyDescent="0.45">
      <c r="A28" s="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"/>
    </row>
    <row r="29" spans="1:16" x14ac:dyDescent="0.45">
      <c r="A29" s="6"/>
      <c r="B29" s="1"/>
      <c r="C29" s="13" t="s">
        <v>28</v>
      </c>
      <c r="D29" s="1"/>
      <c r="E29" s="1"/>
      <c r="F29" s="1"/>
      <c r="G29" s="1"/>
      <c r="H29" s="1"/>
      <c r="I29" s="28">
        <f>Q15</f>
        <v>148000</v>
      </c>
      <c r="J29" s="1"/>
      <c r="K29" s="1"/>
      <c r="L29" s="1"/>
      <c r="M29" s="2"/>
    </row>
    <row r="30" spans="1:16" x14ac:dyDescent="0.45">
      <c r="A30" s="6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"/>
    </row>
    <row r="31" spans="1:16" x14ac:dyDescent="0.45">
      <c r="A31" s="6"/>
      <c r="B31" s="1"/>
      <c r="C31" s="10" t="str">
        <f>P5</f>
        <v xml:space="preserve">Overschrijding van de kostengrens voor woonwagens </v>
      </c>
      <c r="D31" s="1"/>
      <c r="E31" s="1"/>
      <c r="F31" s="1"/>
      <c r="G31" s="1"/>
      <c r="H31" s="1"/>
      <c r="I31" s="1"/>
      <c r="J31" s="1"/>
      <c r="K31" s="1"/>
      <c r="L31" s="1"/>
      <c r="M31" s="2"/>
    </row>
    <row r="32" spans="1:16" x14ac:dyDescent="0.45">
      <c r="A32" s="6"/>
      <c r="B32" s="1"/>
      <c r="C32" s="10"/>
      <c r="D32" s="1"/>
      <c r="E32" s="1"/>
      <c r="F32" s="1"/>
      <c r="G32" s="1"/>
      <c r="H32" s="1"/>
      <c r="I32" s="1"/>
      <c r="J32" s="1"/>
      <c r="K32" s="1"/>
      <c r="L32" s="1"/>
      <c r="M32" s="2"/>
    </row>
    <row r="33" spans="1:13" x14ac:dyDescent="0.45">
      <c r="A33" s="6"/>
      <c r="B33" s="1"/>
      <c r="C33" s="10"/>
      <c r="D33" s="1"/>
      <c r="E33" s="1"/>
      <c r="F33" s="1"/>
      <c r="G33" s="1"/>
      <c r="H33" s="1"/>
      <c r="I33" s="1"/>
      <c r="J33" s="1"/>
      <c r="K33" s="1"/>
      <c r="L33" s="1"/>
      <c r="M33" s="2"/>
    </row>
    <row r="34" spans="1:13" ht="15.75" x14ac:dyDescent="0.5">
      <c r="A34" s="6"/>
      <c r="B34" s="1"/>
      <c r="C34" s="30" t="s">
        <v>29</v>
      </c>
      <c r="D34" s="30"/>
      <c r="E34" s="30"/>
      <c r="F34" s="30"/>
      <c r="G34" s="30"/>
      <c r="H34" s="1"/>
      <c r="I34" s="1"/>
      <c r="J34" s="1"/>
      <c r="K34" s="1"/>
      <c r="L34" s="1"/>
      <c r="M34" s="2"/>
    </row>
    <row r="35" spans="1:13" x14ac:dyDescent="0.45">
      <c r="A35" s="6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"/>
    </row>
    <row r="36" spans="1:13" x14ac:dyDescent="0.45">
      <c r="A36" s="6"/>
      <c r="B36" s="1"/>
      <c r="C36" s="1" t="s">
        <v>30</v>
      </c>
      <c r="D36" s="1"/>
      <c r="E36" s="1"/>
      <c r="F36" s="1"/>
      <c r="G36" s="25"/>
      <c r="H36" s="1" t="s">
        <v>12</v>
      </c>
      <c r="I36" s="16" t="s">
        <v>13</v>
      </c>
      <c r="J36" s="1"/>
      <c r="K36" s="1"/>
      <c r="L36" s="1"/>
      <c r="M36" s="2"/>
    </row>
    <row r="37" spans="1:13" x14ac:dyDescent="0.45">
      <c r="A37" s="6"/>
      <c r="B37" s="1"/>
      <c r="C37" s="1" t="s">
        <v>31</v>
      </c>
      <c r="D37" s="1"/>
      <c r="E37" s="1"/>
      <c r="F37" s="1"/>
      <c r="G37" s="25"/>
      <c r="H37" s="1" t="s">
        <v>12</v>
      </c>
      <c r="I37" s="16" t="s">
        <v>13</v>
      </c>
      <c r="J37" s="1"/>
      <c r="K37" s="1"/>
      <c r="L37" s="1"/>
      <c r="M37" s="2"/>
    </row>
    <row r="38" spans="1:13" x14ac:dyDescent="0.45">
      <c r="A38" s="6"/>
      <c r="B38" s="1"/>
      <c r="C38" s="1"/>
      <c r="D38" s="1"/>
      <c r="E38" s="1"/>
      <c r="F38" s="1"/>
      <c r="G38" s="11"/>
      <c r="H38" s="1"/>
      <c r="I38" s="1"/>
      <c r="J38" s="1"/>
      <c r="K38" s="1"/>
      <c r="L38" s="1"/>
      <c r="M38" s="2"/>
    </row>
    <row r="39" spans="1:13" x14ac:dyDescent="0.45">
      <c r="A39" s="6"/>
      <c r="B39" s="1"/>
      <c r="C39" s="1" t="s">
        <v>26</v>
      </c>
      <c r="D39" s="1"/>
      <c r="E39" s="1"/>
      <c r="F39" s="1"/>
      <c r="G39" s="1"/>
      <c r="H39" s="1"/>
      <c r="I39" s="25">
        <f>IF(G36&lt;G37,G36*6%,G37*6%)</f>
        <v>0</v>
      </c>
      <c r="J39" s="1"/>
      <c r="K39" s="1"/>
      <c r="L39" s="1"/>
      <c r="M39" s="2"/>
    </row>
    <row r="40" spans="1:13" x14ac:dyDescent="0.45">
      <c r="A40" s="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"/>
    </row>
    <row r="41" spans="1:13" x14ac:dyDescent="0.45">
      <c r="A41" s="6"/>
      <c r="B41" s="1"/>
      <c r="C41" s="1" t="s">
        <v>32</v>
      </c>
      <c r="D41" s="1"/>
      <c r="E41" s="1"/>
      <c r="F41" s="1"/>
      <c r="G41" s="1"/>
      <c r="H41" s="1"/>
      <c r="I41" s="25">
        <f>IF(G37&lt;G36,G37,G36)+I39</f>
        <v>0</v>
      </c>
      <c r="J41" s="1"/>
      <c r="K41" s="1"/>
      <c r="L41" s="1"/>
      <c r="M41" s="2"/>
    </row>
    <row r="42" spans="1:13" x14ac:dyDescent="0.45">
      <c r="A42" s="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"/>
    </row>
    <row r="43" spans="1:13" x14ac:dyDescent="0.45">
      <c r="A43" s="6"/>
      <c r="B43" s="1"/>
      <c r="C43" s="13" t="s">
        <v>28</v>
      </c>
      <c r="D43" s="1"/>
      <c r="E43" s="1"/>
      <c r="F43" s="1"/>
      <c r="G43" s="1"/>
      <c r="H43" s="1"/>
      <c r="I43" s="28">
        <f>IF(I41&gt;G37,G37,I41)</f>
        <v>0</v>
      </c>
      <c r="J43" s="1"/>
      <c r="K43" s="1"/>
      <c r="L43" s="1"/>
      <c r="M43" s="2"/>
    </row>
    <row r="44" spans="1:13" x14ac:dyDescent="0.45">
      <c r="A44" s="6"/>
      <c r="B44" s="1"/>
      <c r="C44" s="10"/>
      <c r="D44" s="1"/>
      <c r="E44" s="1"/>
      <c r="F44" s="1"/>
      <c r="G44" s="1"/>
      <c r="H44" s="1"/>
      <c r="I44" s="1"/>
      <c r="J44" s="1"/>
      <c r="K44" s="1"/>
      <c r="L44" s="1"/>
      <c r="M44" s="2"/>
    </row>
    <row r="45" spans="1:13" x14ac:dyDescent="0.45">
      <c r="A45" s="6"/>
      <c r="B45" s="1"/>
      <c r="C45" s="10" t="str">
        <f>P7</f>
        <v/>
      </c>
      <c r="D45" s="1"/>
      <c r="E45" s="1"/>
      <c r="F45" s="1"/>
      <c r="G45" s="1"/>
      <c r="H45" s="1"/>
      <c r="I45" s="1"/>
      <c r="J45" s="1"/>
      <c r="K45" s="1"/>
      <c r="L45" s="1"/>
      <c r="M45" s="2"/>
    </row>
    <row r="46" spans="1:13" x14ac:dyDescent="0.45">
      <c r="A46" s="6"/>
      <c r="B46" s="1"/>
      <c r="C46" s="10"/>
      <c r="D46" s="1"/>
      <c r="E46" s="1"/>
      <c r="F46" s="1"/>
      <c r="G46" s="1"/>
      <c r="H46" s="1"/>
      <c r="I46" s="1"/>
      <c r="J46" s="1"/>
      <c r="K46" s="1"/>
      <c r="L46" s="1"/>
      <c r="M46" s="2"/>
    </row>
    <row r="47" spans="1:13" x14ac:dyDescent="0.45">
      <c r="A47" s="6" t="s">
        <v>33</v>
      </c>
      <c r="B47" s="1"/>
      <c r="C47" s="10"/>
      <c r="D47" s="1"/>
      <c r="E47" s="1"/>
      <c r="F47" s="1"/>
      <c r="G47" s="1"/>
      <c r="H47" s="1"/>
      <c r="I47" s="1"/>
      <c r="J47" s="1"/>
      <c r="K47" s="1"/>
      <c r="L47" s="1"/>
      <c r="M47" s="2"/>
    </row>
    <row r="48" spans="1:13" hidden="1" x14ac:dyDescent="0.45"/>
    <row r="49" spans="3:16" hidden="1" x14ac:dyDescent="0.45">
      <c r="C49" s="29" t="e">
        <f>IF(OR(G15&gt;136570,#REF!&gt;136570),"Overschrijding van de kostengrens voor woonwagens ","")</f>
        <v>#REF!</v>
      </c>
      <c r="D49" s="29"/>
      <c r="E49" s="29"/>
      <c r="F49" s="29"/>
      <c r="G49" s="29"/>
      <c r="H49" s="29"/>
      <c r="I49" s="29"/>
      <c r="J49" s="29"/>
      <c r="K49" s="29"/>
      <c r="L49" s="29" t="str">
        <f>IF(I43&gt;50000,"Overschrijding van de kostengrens voor woonwagenstandplaatsen ","")</f>
        <v/>
      </c>
    </row>
    <row r="50" spans="3:16" hidden="1" x14ac:dyDescent="0.45">
      <c r="M50" s="29"/>
      <c r="N50" s="29"/>
      <c r="O50" s="29"/>
      <c r="P50" s="29"/>
    </row>
    <row r="51" spans="3:16" hidden="1" x14ac:dyDescent="0.45"/>
  </sheetData>
  <sheetProtection selectLockedCells="1"/>
  <mergeCells count="2">
    <mergeCell ref="C34:G34"/>
    <mergeCell ref="C12:G12"/>
  </mergeCells>
  <pageMargins left="0.7" right="0.7" top="0.75" bottom="0.75" header="0.3" footer="0.3"/>
  <pageSetup paperSize="9" scale="8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7cc2887-57c0-4a44-b41c-8efee5ba2152">
      <UserInfo>
        <DisplayName>Christine Peereboom</DisplayName>
        <AccountId>66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99C375D0424743A43F4E7A99A114A5" ma:contentTypeVersion="12" ma:contentTypeDescription="Een nieuw document maken." ma:contentTypeScope="" ma:versionID="96a2b862501f14ac258a26275a745563">
  <xsd:schema xmlns:xsd="http://www.w3.org/2001/XMLSchema" xmlns:xs="http://www.w3.org/2001/XMLSchema" xmlns:p="http://schemas.microsoft.com/office/2006/metadata/properties" xmlns:ns2="be7caf04-54ab-4be9-b42f-4d650fdfd7b7" xmlns:ns3="77cc2887-57c0-4a44-b41c-8efee5ba2152" targetNamespace="http://schemas.microsoft.com/office/2006/metadata/properties" ma:root="true" ma:fieldsID="30b03c2288ef7951d14dcadbb5cfe2a4" ns2:_="" ns3:_="">
    <xsd:import namespace="be7caf04-54ab-4be9-b42f-4d650fdfd7b7"/>
    <xsd:import namespace="77cc2887-57c0-4a44-b41c-8efee5ba21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7caf04-54ab-4be9-b42f-4d650fdfd7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cc2887-57c0-4a44-b41c-8efee5ba215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A4C911-B0C2-4B8D-8677-119C535893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14FC08-9C67-4657-8F6C-DD97314904E8}">
  <ds:schemaRefs>
    <ds:schemaRef ds:uri="http://schemas.microsoft.com/office/2006/metadata/properties"/>
    <ds:schemaRef ds:uri="http://schemas.microsoft.com/office/infopath/2007/PartnerControls"/>
    <ds:schemaRef ds:uri="77cc2887-57c0-4a44-b41c-8efee5ba2152"/>
  </ds:schemaRefs>
</ds:datastoreItem>
</file>

<file path=customXml/itemProps3.xml><?xml version="1.0" encoding="utf-8"?>
<ds:datastoreItem xmlns:ds="http://schemas.openxmlformats.org/officeDocument/2006/customXml" ds:itemID="{33224150-B9D6-4EB1-A01F-67F963AB62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7caf04-54ab-4be9-b42f-4d650fdfd7b7"/>
    <ds:schemaRef ds:uri="77cc2887-57c0-4a44-b41c-8efee5ba21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van der Nat</dc:creator>
  <cp:keywords/>
  <dc:description/>
  <cp:lastModifiedBy>Kirsten Heezen</cp:lastModifiedBy>
  <cp:revision/>
  <dcterms:created xsi:type="dcterms:W3CDTF">2018-11-20T07:19:53Z</dcterms:created>
  <dcterms:modified xsi:type="dcterms:W3CDTF">2021-12-22T12:39:03Z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0x010100D999C375D0424743A43F4E7A99A114A5</vt:lpwstr>
  </property>
  <property fmtid="{D5CDD505-2E9C-101B-9397-08002B2CF9AE}" pid="3" name="TaxKeyword">
    <vt:lpwstr/>
  </property>
</Properties>
</file>